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<sst xmlns="http://schemas.openxmlformats.org/spreadsheetml/2006/main" count="65" uniqueCount="54">
  <si>
    <t>附件1</t>
  </si>
  <si>
    <t>2025年重大公共卫生服务补助资金分配表</t>
  </si>
  <si>
    <t>单位：万元</t>
  </si>
  <si>
    <t>地    区</t>
  </si>
  <si>
    <t>卫生健康部分</t>
  </si>
  <si>
    <t>疾病预防控制部分</t>
  </si>
  <si>
    <t>2025年应下达补助资金合计</t>
  </si>
  <si>
    <t>2024年已提前下达补助资金</t>
  </si>
  <si>
    <t>本次下达补助资金</t>
  </si>
  <si>
    <t>艾滋病防治</t>
  </si>
  <si>
    <t>精神卫生和慢性非传染性疾病防治</t>
  </si>
  <si>
    <t>重点传染病及健康危害因素监测</t>
  </si>
  <si>
    <t>合计</t>
  </si>
  <si>
    <t>其中：绩效奖励</t>
  </si>
  <si>
    <t>扩大国家免疫规划</t>
  </si>
  <si>
    <t>结核病防治</t>
  </si>
  <si>
    <t>包虫病防治</t>
  </si>
  <si>
    <t>其中：绩效资金</t>
  </si>
  <si>
    <t>母婴传播</t>
  </si>
  <si>
    <t>血液安全</t>
  </si>
  <si>
    <t>小计</t>
  </si>
  <si>
    <t>精神卫生</t>
  </si>
  <si>
    <t>慢性非传染性疾病防治</t>
  </si>
  <si>
    <t>妇幼监测</t>
  </si>
  <si>
    <t>居民健康监测</t>
  </si>
  <si>
    <t>老年人健康素养调查</t>
  </si>
  <si>
    <t>食品安全风险监测</t>
  </si>
  <si>
    <t>成人烟草监测</t>
  </si>
  <si>
    <t>合        计</t>
  </si>
  <si>
    <t>盟市小计</t>
  </si>
  <si>
    <t>呼和浩特市</t>
  </si>
  <si>
    <t>包头市</t>
  </si>
  <si>
    <t>呼伦贝尔市</t>
  </si>
  <si>
    <t>兴安盟</t>
  </si>
  <si>
    <t>通辽市</t>
  </si>
  <si>
    <t>赤峰市</t>
  </si>
  <si>
    <t>锡林郭勒盟</t>
  </si>
  <si>
    <t>乌兰察布市</t>
  </si>
  <si>
    <t>鄂尔多斯市</t>
  </si>
  <si>
    <t>巴彦淖尔市</t>
  </si>
  <si>
    <t>乌海市</t>
  </si>
  <si>
    <t>阿拉善盟</t>
  </si>
  <si>
    <t>满洲里市</t>
  </si>
  <si>
    <t>二连浩特市</t>
  </si>
  <si>
    <t>本级小计</t>
  </si>
  <si>
    <t>自治区疾病控制中心</t>
  </si>
  <si>
    <t>自治区血液中心</t>
  </si>
  <si>
    <t>自治区人民医院</t>
  </si>
  <si>
    <t>自治区精神卫生中心</t>
  </si>
  <si>
    <t>自治区第四医院</t>
  </si>
  <si>
    <t>自治区妇幼保健院</t>
  </si>
  <si>
    <t>自治区爱国卫生中心</t>
  </si>
  <si>
    <t>内蒙古医科大学附属医院</t>
  </si>
  <si>
    <t>北京大学肿瘤医院内蒙古医院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</si>
</sst>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4"/>
      <name val="方正小标宋简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NumberFormat="1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004-2005年病人发现_2004-2005年病人发现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3"/>
  <sheetViews>
    <sheetView tabSelected="1" view="pageBreakPreview" zoomScale="40" zoomScaleNormal="100" workbookViewId="0">
      <pane xSplit="1" ySplit="8" topLeftCell="B9" activePane="bottomRight" state="frozen"/>
      <selection/>
      <selection pane="topRight"/>
      <selection pane="bottomLeft"/>
      <selection pane="bottomRight" activeCell="AK28" sqref="AK28"/>
    </sheetView>
  </sheetViews>
  <sheetFormatPr defaultColWidth="14.7272727272727" defaultRowHeight="15"/>
  <cols>
    <col min="1" max="1" width="23.1818181818182" style="3" customWidth="1"/>
    <col min="2" max="2" width="8.22727272727273" style="4" customWidth="1"/>
    <col min="3" max="3" width="7.55454545454545" style="4" customWidth="1"/>
    <col min="4" max="4" width="7.44545454545455" style="4" customWidth="1"/>
    <col min="5" max="5" width="7.55454545454545" style="4" customWidth="1"/>
    <col min="6" max="6" width="9.66363636363636" style="4" customWidth="1"/>
    <col min="7" max="7" width="8.22727272727273" style="4" customWidth="1"/>
    <col min="8" max="8" width="8.66363636363636" style="4" customWidth="1"/>
    <col min="9" max="9" width="10.7727272727273" style="4" customWidth="1"/>
    <col min="10" max="10" width="9.22727272727273" style="4" customWidth="1"/>
    <col min="11" max="11" width="9" style="4" customWidth="1"/>
    <col min="12" max="12" width="8.66363636363636" style="4" customWidth="1"/>
    <col min="13" max="13" width="7.55454545454545" style="4" customWidth="1"/>
    <col min="14" max="14" width="8.33636363636364" style="4" customWidth="1"/>
    <col min="15" max="15" width="6.62727272727273" style="4" customWidth="1"/>
    <col min="16" max="16" width="9.10909090909091" style="4" customWidth="1"/>
    <col min="17" max="17" width="7.55454545454545" style="4" customWidth="1"/>
    <col min="18" max="18" width="9.33636363636364" style="4" customWidth="1"/>
    <col min="19" max="19" width="8.66363636363636" style="4" customWidth="1"/>
    <col min="20" max="20" width="9.55454545454545" style="4" customWidth="1"/>
    <col min="21" max="21" width="7.72727272727273" style="5" customWidth="1"/>
    <col min="22" max="22" width="9.22727272727273" style="4" customWidth="1"/>
    <col min="23" max="23" width="8" style="4" customWidth="1"/>
    <col min="24" max="25" width="7.66363636363636" style="4" customWidth="1"/>
    <col min="26" max="26" width="10.6636363636364" style="4" customWidth="1"/>
    <col min="27" max="27" width="8.77272727272727" style="4" customWidth="1"/>
    <col min="28" max="28" width="7.89090909090909" style="4" customWidth="1"/>
    <col min="29" max="29" width="10.6272727272727" style="6" customWidth="1"/>
    <col min="30" max="30" width="9" style="4" customWidth="1"/>
    <col min="31" max="31" width="9.44545454545455" style="4" customWidth="1"/>
    <col min="32" max="16384" width="14.7272727272727" style="5"/>
  </cols>
  <sheetData>
    <row r="1" ht="21" spans="1:3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"/>
      <c r="V1" s="8"/>
      <c r="W1" s="8"/>
      <c r="X1" s="8"/>
      <c r="Y1" s="8"/>
      <c r="Z1" s="8"/>
      <c r="AA1" s="8"/>
      <c r="AB1" s="8"/>
      <c r="AC1" s="23"/>
      <c r="AD1" s="8"/>
      <c r="AE1" s="8"/>
    </row>
    <row r="2" s="1" customFormat="1" ht="26" customHeight="1" spans="1:3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24"/>
      <c r="AD2" s="9"/>
      <c r="AE2" s="9"/>
    </row>
    <row r="3" s="1" customFormat="1" ht="18" customHeight="1" spans="1:3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5"/>
      <c r="AD3" s="26" t="s">
        <v>2</v>
      </c>
      <c r="AE3" s="26"/>
    </row>
    <row r="4" s="1" customFormat="1" ht="27" customHeight="1" spans="1:31">
      <c r="A4" s="11" t="s">
        <v>3</v>
      </c>
      <c r="B4" s="12" t="s">
        <v>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2" t="s">
        <v>5</v>
      </c>
      <c r="W4" s="13"/>
      <c r="X4" s="13"/>
      <c r="Y4" s="13"/>
      <c r="Z4" s="13"/>
      <c r="AA4" s="13"/>
      <c r="AB4" s="19"/>
      <c r="AC4" s="27" t="s">
        <v>6</v>
      </c>
      <c r="AD4" s="20" t="s">
        <v>7</v>
      </c>
      <c r="AE4" s="20" t="s">
        <v>8</v>
      </c>
    </row>
    <row r="5" ht="27" customHeight="1" spans="1:31">
      <c r="A5" s="11"/>
      <c r="B5" s="11" t="s">
        <v>9</v>
      </c>
      <c r="C5" s="11"/>
      <c r="D5" s="11"/>
      <c r="E5" s="11"/>
      <c r="F5" s="11"/>
      <c r="G5" s="12" t="s">
        <v>10</v>
      </c>
      <c r="H5" s="13"/>
      <c r="I5" s="13"/>
      <c r="J5" s="13"/>
      <c r="K5" s="19"/>
      <c r="L5" s="11" t="s">
        <v>11</v>
      </c>
      <c r="M5" s="11"/>
      <c r="N5" s="11"/>
      <c r="O5" s="11"/>
      <c r="P5" s="11"/>
      <c r="Q5" s="11"/>
      <c r="R5" s="11"/>
      <c r="S5" s="11"/>
      <c r="T5" s="20" t="s">
        <v>12</v>
      </c>
      <c r="U5" s="11" t="s">
        <v>13</v>
      </c>
      <c r="V5" s="20" t="s">
        <v>14</v>
      </c>
      <c r="W5" s="20" t="s">
        <v>9</v>
      </c>
      <c r="X5" s="20" t="s">
        <v>15</v>
      </c>
      <c r="Y5" s="20" t="s">
        <v>16</v>
      </c>
      <c r="Z5" s="11" t="s">
        <v>11</v>
      </c>
      <c r="AA5" s="11" t="s">
        <v>12</v>
      </c>
      <c r="AB5" s="11" t="s">
        <v>17</v>
      </c>
      <c r="AC5" s="28"/>
      <c r="AD5" s="29"/>
      <c r="AE5" s="29"/>
    </row>
    <row r="6" s="2" customFormat="1" ht="131" customHeight="1" spans="1:31">
      <c r="A6" s="11"/>
      <c r="B6" s="11" t="s">
        <v>18</v>
      </c>
      <c r="C6" s="11" t="s">
        <v>17</v>
      </c>
      <c r="D6" s="11" t="s">
        <v>19</v>
      </c>
      <c r="E6" s="11" t="s">
        <v>17</v>
      </c>
      <c r="F6" s="11" t="s">
        <v>20</v>
      </c>
      <c r="G6" s="14" t="s">
        <v>21</v>
      </c>
      <c r="H6" s="11" t="s">
        <v>17</v>
      </c>
      <c r="I6" s="11" t="s">
        <v>22</v>
      </c>
      <c r="J6" s="11" t="s">
        <v>17</v>
      </c>
      <c r="K6" s="11" t="s">
        <v>20</v>
      </c>
      <c r="L6" s="11" t="s">
        <v>23</v>
      </c>
      <c r="M6" s="11" t="s">
        <v>17</v>
      </c>
      <c r="N6" s="11" t="s">
        <v>24</v>
      </c>
      <c r="O6" s="11" t="s">
        <v>25</v>
      </c>
      <c r="P6" s="11" t="s">
        <v>26</v>
      </c>
      <c r="Q6" s="11" t="s">
        <v>17</v>
      </c>
      <c r="R6" s="11" t="s">
        <v>27</v>
      </c>
      <c r="S6" s="11" t="s">
        <v>20</v>
      </c>
      <c r="T6" s="21"/>
      <c r="U6" s="11"/>
      <c r="V6" s="21"/>
      <c r="W6" s="21"/>
      <c r="X6" s="21"/>
      <c r="Y6" s="21"/>
      <c r="Z6" s="11"/>
      <c r="AA6" s="11"/>
      <c r="AB6" s="11"/>
      <c r="AC6" s="30"/>
      <c r="AD6" s="21"/>
      <c r="AE6" s="21"/>
    </row>
    <row r="7" s="3" customFormat="1" ht="27" customHeight="1" spans="1:31">
      <c r="A7" s="11" t="s">
        <v>28</v>
      </c>
      <c r="B7" s="15">
        <f t="shared" ref="B7:F7" si="0">B8+B23</f>
        <v>1359</v>
      </c>
      <c r="C7" s="15">
        <f t="shared" si="0"/>
        <v>-1</v>
      </c>
      <c r="D7" s="15">
        <f t="shared" si="0"/>
        <v>1014</v>
      </c>
      <c r="E7" s="15">
        <f t="shared" si="0"/>
        <v>1</v>
      </c>
      <c r="F7" s="15">
        <f t="shared" si="0"/>
        <v>2373</v>
      </c>
      <c r="G7" s="15">
        <f t="shared" ref="F7:U7" si="1">G8+G23</f>
        <v>1917</v>
      </c>
      <c r="H7" s="15">
        <f t="shared" si="1"/>
        <v>14</v>
      </c>
      <c r="I7" s="15">
        <f t="shared" si="1"/>
        <v>3796</v>
      </c>
      <c r="J7" s="15">
        <f t="shared" si="1"/>
        <v>42</v>
      </c>
      <c r="K7" s="15">
        <f t="shared" si="1"/>
        <v>5713</v>
      </c>
      <c r="L7" s="15">
        <f t="shared" si="1"/>
        <v>192</v>
      </c>
      <c r="M7" s="15">
        <f t="shared" si="1"/>
        <v>-3</v>
      </c>
      <c r="N7" s="15">
        <f t="shared" si="1"/>
        <v>40</v>
      </c>
      <c r="O7" s="15">
        <f t="shared" si="1"/>
        <v>10</v>
      </c>
      <c r="P7" s="15">
        <f t="shared" si="1"/>
        <v>1660</v>
      </c>
      <c r="Q7" s="15">
        <f t="shared" si="1"/>
        <v>4</v>
      </c>
      <c r="R7" s="15">
        <f t="shared" si="1"/>
        <v>35</v>
      </c>
      <c r="S7" s="15">
        <f t="shared" si="1"/>
        <v>1937</v>
      </c>
      <c r="T7" s="15">
        <f t="shared" si="1"/>
        <v>10023</v>
      </c>
      <c r="U7" s="15">
        <f t="shared" si="1"/>
        <v>57</v>
      </c>
      <c r="V7" s="15">
        <f t="shared" ref="S7:AE7" si="2">V8+V23</f>
        <v>4893</v>
      </c>
      <c r="W7" s="15">
        <f t="shared" si="2"/>
        <v>4685</v>
      </c>
      <c r="X7" s="15">
        <f t="shared" si="2"/>
        <v>3073</v>
      </c>
      <c r="Y7" s="15">
        <f t="shared" si="2"/>
        <v>842</v>
      </c>
      <c r="Z7" s="15">
        <f t="shared" si="2"/>
        <v>12051</v>
      </c>
      <c r="AA7" s="15">
        <f t="shared" si="2"/>
        <v>25544</v>
      </c>
      <c r="AB7" s="15">
        <f t="shared" si="2"/>
        <v>87</v>
      </c>
      <c r="AC7" s="31">
        <f t="shared" si="2"/>
        <v>35567</v>
      </c>
      <c r="AD7" s="15">
        <f t="shared" si="2"/>
        <v>28099</v>
      </c>
      <c r="AE7" s="15">
        <f t="shared" si="2"/>
        <v>7468</v>
      </c>
    </row>
    <row r="8" s="3" customFormat="1" ht="27" customHeight="1" spans="1:31">
      <c r="A8" s="11" t="s">
        <v>29</v>
      </c>
      <c r="B8" s="15">
        <f t="shared" ref="B8:G8" si="3">SUM(B9:B22)</f>
        <v>1232</v>
      </c>
      <c r="C8" s="15">
        <f t="shared" si="3"/>
        <v>-1</v>
      </c>
      <c r="D8" s="15">
        <f t="shared" si="3"/>
        <v>842</v>
      </c>
      <c r="E8" s="15">
        <f t="shared" si="3"/>
        <v>1</v>
      </c>
      <c r="F8" s="15">
        <f t="shared" si="3"/>
        <v>2074</v>
      </c>
      <c r="G8" s="15">
        <f t="shared" si="3"/>
        <v>1821</v>
      </c>
      <c r="H8" s="15">
        <f t="shared" ref="H8:T8" si="4">SUM(H9:H22)</f>
        <v>12</v>
      </c>
      <c r="I8" s="15">
        <f t="shared" si="4"/>
        <v>3274</v>
      </c>
      <c r="J8" s="15">
        <f t="shared" si="4"/>
        <v>26</v>
      </c>
      <c r="K8" s="15">
        <f t="shared" si="4"/>
        <v>5095</v>
      </c>
      <c r="L8" s="15">
        <f t="shared" si="4"/>
        <v>157</v>
      </c>
      <c r="M8" s="15">
        <f t="shared" si="4"/>
        <v>-3</v>
      </c>
      <c r="N8" s="15">
        <f t="shared" si="4"/>
        <v>40</v>
      </c>
      <c r="O8" s="15">
        <f t="shared" si="4"/>
        <v>10</v>
      </c>
      <c r="P8" s="15">
        <f t="shared" si="4"/>
        <v>1306</v>
      </c>
      <c r="Q8" s="15">
        <f t="shared" si="4"/>
        <v>0</v>
      </c>
      <c r="R8" s="15">
        <f t="shared" si="4"/>
        <v>33</v>
      </c>
      <c r="S8" s="15">
        <f t="shared" si="4"/>
        <v>1546</v>
      </c>
      <c r="T8" s="15">
        <f t="shared" ref="S8:AE8" si="5">SUM(T9:T22)</f>
        <v>8715</v>
      </c>
      <c r="U8" s="15">
        <f t="shared" si="5"/>
        <v>35</v>
      </c>
      <c r="V8" s="15">
        <f t="shared" si="5"/>
        <v>846</v>
      </c>
      <c r="W8" s="15">
        <f t="shared" si="5"/>
        <v>3434</v>
      </c>
      <c r="X8" s="15">
        <f t="shared" si="5"/>
        <v>1670</v>
      </c>
      <c r="Y8" s="15">
        <f t="shared" si="5"/>
        <v>802</v>
      </c>
      <c r="Z8" s="15">
        <f t="shared" si="5"/>
        <v>11118</v>
      </c>
      <c r="AA8" s="15">
        <f t="shared" si="5"/>
        <v>17870</v>
      </c>
      <c r="AB8" s="15">
        <f t="shared" si="5"/>
        <v>87</v>
      </c>
      <c r="AC8" s="31">
        <f t="shared" si="5"/>
        <v>26585</v>
      </c>
      <c r="AD8" s="15">
        <f t="shared" si="5"/>
        <v>20193</v>
      </c>
      <c r="AE8" s="15">
        <f t="shared" si="5"/>
        <v>6392</v>
      </c>
    </row>
    <row r="9" s="3" customFormat="1" ht="27" customHeight="1" spans="1:31">
      <c r="A9" s="16" t="s">
        <v>30</v>
      </c>
      <c r="B9" s="11">
        <v>171</v>
      </c>
      <c r="C9" s="15"/>
      <c r="D9" s="15"/>
      <c r="E9" s="15"/>
      <c r="F9" s="15">
        <f>B9+D9</f>
        <v>171</v>
      </c>
      <c r="G9" s="11">
        <f>196+7.6</f>
        <v>203.6</v>
      </c>
      <c r="H9" s="17"/>
      <c r="I9" s="11">
        <v>297.5</v>
      </c>
      <c r="J9" s="17">
        <v>1</v>
      </c>
      <c r="K9" s="11">
        <f>G9+I9</f>
        <v>501.1</v>
      </c>
      <c r="L9" s="11">
        <v>47</v>
      </c>
      <c r="M9" s="11"/>
      <c r="N9" s="11">
        <v>5</v>
      </c>
      <c r="O9" s="11"/>
      <c r="P9" s="11">
        <v>134</v>
      </c>
      <c r="Q9" s="11"/>
      <c r="R9" s="11">
        <v>6</v>
      </c>
      <c r="S9" s="11">
        <f>L9+N9+P9+R9+O9</f>
        <v>192</v>
      </c>
      <c r="T9" s="11">
        <f>F9+K9+S9</f>
        <v>864.1</v>
      </c>
      <c r="U9" s="22">
        <f>C9+H9+J9+Q9+E9+M9</f>
        <v>1</v>
      </c>
      <c r="V9" s="15">
        <v>95</v>
      </c>
      <c r="W9" s="15">
        <v>649</v>
      </c>
      <c r="X9" s="15">
        <v>90</v>
      </c>
      <c r="Y9" s="15"/>
      <c r="Z9" s="15">
        <v>1273</v>
      </c>
      <c r="AA9" s="15">
        <f>SUM(V9:Z9)</f>
        <v>2107</v>
      </c>
      <c r="AB9" s="15">
        <v>10</v>
      </c>
      <c r="AC9" s="31">
        <f>T9+AA9</f>
        <v>2971.1</v>
      </c>
      <c r="AD9" s="15">
        <v>2110</v>
      </c>
      <c r="AE9" s="11">
        <f>AC9-AD9</f>
        <v>861.1</v>
      </c>
    </row>
    <row r="10" s="3" customFormat="1" ht="27" customHeight="1" spans="1:31">
      <c r="A10" s="16" t="s">
        <v>31</v>
      </c>
      <c r="B10" s="11">
        <v>129</v>
      </c>
      <c r="C10" s="15">
        <v>-1</v>
      </c>
      <c r="D10" s="11">
        <v>98</v>
      </c>
      <c r="E10" s="15"/>
      <c r="F10" s="15">
        <f t="shared" ref="F10:F32" si="6">B10+D10</f>
        <v>227</v>
      </c>
      <c r="G10" s="11">
        <v>160</v>
      </c>
      <c r="H10" s="17">
        <v>2</v>
      </c>
      <c r="I10" s="11">
        <v>334.5</v>
      </c>
      <c r="J10" s="11">
        <v>0</v>
      </c>
      <c r="K10" s="11">
        <f t="shared" ref="K10:K32" si="7">G10+I10</f>
        <v>494.5</v>
      </c>
      <c r="L10" s="11">
        <v>2</v>
      </c>
      <c r="M10" s="11"/>
      <c r="N10" s="11">
        <v>2</v>
      </c>
      <c r="O10" s="11">
        <v>2.5</v>
      </c>
      <c r="P10" s="11">
        <v>136</v>
      </c>
      <c r="Q10" s="11"/>
      <c r="R10" s="11">
        <v>2</v>
      </c>
      <c r="S10" s="11">
        <f t="shared" ref="S10:S22" si="8">L10+N10+P10+R10+O10</f>
        <v>144.5</v>
      </c>
      <c r="T10" s="11">
        <f t="shared" ref="T10:T32" si="9">F10+K10+S10</f>
        <v>866</v>
      </c>
      <c r="U10" s="22">
        <f t="shared" ref="U10:U22" si="10">C10+H10+J10+Q10+E10+M10</f>
        <v>1</v>
      </c>
      <c r="V10" s="15">
        <v>89</v>
      </c>
      <c r="W10" s="15">
        <v>438</v>
      </c>
      <c r="X10" s="15">
        <v>187</v>
      </c>
      <c r="Y10" s="15">
        <v>23</v>
      </c>
      <c r="Z10" s="15">
        <v>1004</v>
      </c>
      <c r="AA10" s="15">
        <f t="shared" ref="AA10:AA31" si="11">SUM(V10:Z10)</f>
        <v>1741</v>
      </c>
      <c r="AB10" s="15">
        <v>6</v>
      </c>
      <c r="AC10" s="31">
        <f t="shared" ref="AC10:AC32" si="12">T10+AA10</f>
        <v>2607</v>
      </c>
      <c r="AD10" s="15">
        <v>2035</v>
      </c>
      <c r="AE10" s="11">
        <f t="shared" ref="AE10:AE32" si="13">AC10-AD10</f>
        <v>572</v>
      </c>
    </row>
    <row r="11" s="3" customFormat="1" ht="27" customHeight="1" spans="1:31">
      <c r="A11" s="16" t="s">
        <v>32</v>
      </c>
      <c r="B11" s="11">
        <v>121</v>
      </c>
      <c r="C11" s="15"/>
      <c r="D11" s="11">
        <v>121</v>
      </c>
      <c r="E11" s="15"/>
      <c r="F11" s="15">
        <f t="shared" si="6"/>
        <v>242</v>
      </c>
      <c r="G11" s="11">
        <v>160</v>
      </c>
      <c r="H11" s="17"/>
      <c r="I11" s="11">
        <v>140.5</v>
      </c>
      <c r="J11" s="11">
        <v>4</v>
      </c>
      <c r="K11" s="11">
        <f t="shared" si="7"/>
        <v>300.5</v>
      </c>
      <c r="L11" s="11">
        <v>12</v>
      </c>
      <c r="M11" s="11"/>
      <c r="N11" s="11">
        <v>3</v>
      </c>
      <c r="O11" s="11"/>
      <c r="P11" s="11">
        <v>97</v>
      </c>
      <c r="Q11" s="11"/>
      <c r="R11" s="11">
        <v>2</v>
      </c>
      <c r="S11" s="11">
        <f t="shared" si="8"/>
        <v>114</v>
      </c>
      <c r="T11" s="11">
        <f t="shared" si="9"/>
        <v>656.5</v>
      </c>
      <c r="U11" s="22">
        <f t="shared" si="10"/>
        <v>4</v>
      </c>
      <c r="V11" s="15">
        <v>66</v>
      </c>
      <c r="W11" s="15">
        <v>271</v>
      </c>
      <c r="X11" s="15">
        <v>206</v>
      </c>
      <c r="Y11" s="15">
        <v>81</v>
      </c>
      <c r="Z11" s="15">
        <v>1133</v>
      </c>
      <c r="AA11" s="15">
        <f t="shared" si="11"/>
        <v>1757</v>
      </c>
      <c r="AB11" s="15">
        <v>6</v>
      </c>
      <c r="AC11" s="31">
        <f t="shared" si="12"/>
        <v>2413.5</v>
      </c>
      <c r="AD11" s="15">
        <v>1814</v>
      </c>
      <c r="AE11" s="11">
        <f t="shared" si="13"/>
        <v>599.5</v>
      </c>
    </row>
    <row r="12" s="3" customFormat="1" ht="27" customHeight="1" spans="1:31">
      <c r="A12" s="16" t="s">
        <v>33</v>
      </c>
      <c r="B12" s="11">
        <v>70</v>
      </c>
      <c r="C12" s="15"/>
      <c r="D12" s="11">
        <v>49</v>
      </c>
      <c r="E12" s="15"/>
      <c r="F12" s="15">
        <f t="shared" si="6"/>
        <v>119</v>
      </c>
      <c r="G12" s="11">
        <v>120</v>
      </c>
      <c r="H12" s="17"/>
      <c r="I12" s="11">
        <v>260</v>
      </c>
      <c r="J12" s="11">
        <v>3</v>
      </c>
      <c r="K12" s="11">
        <f t="shared" si="7"/>
        <v>380</v>
      </c>
      <c r="L12" s="11">
        <v>12</v>
      </c>
      <c r="M12" s="11"/>
      <c r="N12" s="11">
        <v>4</v>
      </c>
      <c r="O12" s="11"/>
      <c r="P12" s="11">
        <v>96</v>
      </c>
      <c r="Q12" s="11"/>
      <c r="R12" s="11">
        <v>2</v>
      </c>
      <c r="S12" s="11">
        <f t="shared" si="8"/>
        <v>114</v>
      </c>
      <c r="T12" s="11">
        <f t="shared" si="9"/>
        <v>613</v>
      </c>
      <c r="U12" s="22">
        <f t="shared" si="10"/>
        <v>3</v>
      </c>
      <c r="V12" s="15">
        <v>53</v>
      </c>
      <c r="W12" s="15">
        <v>227</v>
      </c>
      <c r="X12" s="15">
        <v>173</v>
      </c>
      <c r="Y12" s="15"/>
      <c r="Z12" s="15">
        <v>842</v>
      </c>
      <c r="AA12" s="15">
        <f t="shared" si="11"/>
        <v>1295</v>
      </c>
      <c r="AB12" s="15">
        <v>1</v>
      </c>
      <c r="AC12" s="31">
        <f t="shared" si="12"/>
        <v>1908</v>
      </c>
      <c r="AD12" s="15">
        <v>1368</v>
      </c>
      <c r="AE12" s="11">
        <f t="shared" si="13"/>
        <v>540</v>
      </c>
    </row>
    <row r="13" s="3" customFormat="1" ht="27" customHeight="1" spans="1:31">
      <c r="A13" s="16" t="s">
        <v>34</v>
      </c>
      <c r="B13" s="11">
        <v>113</v>
      </c>
      <c r="C13" s="15"/>
      <c r="D13" s="11">
        <v>113</v>
      </c>
      <c r="E13" s="15"/>
      <c r="F13" s="15">
        <f t="shared" si="6"/>
        <v>226</v>
      </c>
      <c r="G13" s="11">
        <f>202+16+7.6</f>
        <v>225.6</v>
      </c>
      <c r="H13" s="15">
        <v>2</v>
      </c>
      <c r="I13" s="11">
        <v>281.5</v>
      </c>
      <c r="J13" s="11">
        <v>2</v>
      </c>
      <c r="K13" s="11">
        <f t="shared" si="7"/>
        <v>507.1</v>
      </c>
      <c r="L13" s="11">
        <v>3</v>
      </c>
      <c r="M13" s="11"/>
      <c r="N13" s="11">
        <v>3</v>
      </c>
      <c r="O13" s="11">
        <v>2.5</v>
      </c>
      <c r="P13" s="11">
        <v>120</v>
      </c>
      <c r="Q13" s="11"/>
      <c r="R13" s="11">
        <v>2</v>
      </c>
      <c r="S13" s="11">
        <f t="shared" si="8"/>
        <v>130.5</v>
      </c>
      <c r="T13" s="11">
        <f t="shared" si="9"/>
        <v>863.6</v>
      </c>
      <c r="U13" s="22">
        <f t="shared" si="10"/>
        <v>4</v>
      </c>
      <c r="V13" s="15">
        <v>91</v>
      </c>
      <c r="W13" s="15">
        <v>370</v>
      </c>
      <c r="X13" s="15">
        <v>198</v>
      </c>
      <c r="Y13" s="15">
        <v>48</v>
      </c>
      <c r="Z13" s="15">
        <v>825</v>
      </c>
      <c r="AA13" s="15">
        <f t="shared" si="11"/>
        <v>1532</v>
      </c>
      <c r="AB13" s="15">
        <v>11</v>
      </c>
      <c r="AC13" s="31">
        <f t="shared" si="12"/>
        <v>2395.6</v>
      </c>
      <c r="AD13" s="15">
        <v>1809</v>
      </c>
      <c r="AE13" s="11">
        <f t="shared" si="13"/>
        <v>586.6</v>
      </c>
    </row>
    <row r="14" s="3" customFormat="1" ht="27" customHeight="1" spans="1:31">
      <c r="A14" s="16" t="s">
        <v>35</v>
      </c>
      <c r="B14" s="11">
        <v>184</v>
      </c>
      <c r="C14" s="15"/>
      <c r="D14" s="11">
        <v>186</v>
      </c>
      <c r="E14" s="15"/>
      <c r="F14" s="15">
        <f t="shared" si="6"/>
        <v>370</v>
      </c>
      <c r="G14" s="11">
        <f>256+20+7.6</f>
        <v>283.6</v>
      </c>
      <c r="H14" s="15">
        <v>2</v>
      </c>
      <c r="I14" s="11">
        <v>632</v>
      </c>
      <c r="J14" s="11">
        <v>5</v>
      </c>
      <c r="K14" s="11">
        <f t="shared" si="7"/>
        <v>915.6</v>
      </c>
      <c r="L14" s="11">
        <v>21</v>
      </c>
      <c r="M14" s="11"/>
      <c r="N14" s="11">
        <v>6</v>
      </c>
      <c r="O14" s="11">
        <v>2.5</v>
      </c>
      <c r="P14" s="11">
        <v>118</v>
      </c>
      <c r="Q14" s="11"/>
      <c r="R14" s="11">
        <v>3</v>
      </c>
      <c r="S14" s="11">
        <f t="shared" si="8"/>
        <v>150.5</v>
      </c>
      <c r="T14" s="11">
        <f t="shared" si="9"/>
        <v>1436.1</v>
      </c>
      <c r="U14" s="22">
        <f t="shared" si="10"/>
        <v>7</v>
      </c>
      <c r="V14" s="15">
        <v>101</v>
      </c>
      <c r="W14" s="15">
        <v>550</v>
      </c>
      <c r="X14" s="15">
        <v>211</v>
      </c>
      <c r="Y14" s="15">
        <v>83</v>
      </c>
      <c r="Z14" s="15">
        <v>1014</v>
      </c>
      <c r="AA14" s="15">
        <f t="shared" si="11"/>
        <v>1959</v>
      </c>
      <c r="AB14" s="15">
        <v>8</v>
      </c>
      <c r="AC14" s="31">
        <f t="shared" si="12"/>
        <v>3395.1</v>
      </c>
      <c r="AD14" s="15">
        <v>2611</v>
      </c>
      <c r="AE14" s="11">
        <f t="shared" si="13"/>
        <v>784.1</v>
      </c>
    </row>
    <row r="15" s="3" customFormat="1" ht="27" customHeight="1" spans="1:31">
      <c r="A15" s="16" t="s">
        <v>36</v>
      </c>
      <c r="B15" s="11">
        <v>83</v>
      </c>
      <c r="C15" s="15"/>
      <c r="D15" s="11">
        <v>48</v>
      </c>
      <c r="E15" s="15"/>
      <c r="F15" s="15">
        <f t="shared" si="6"/>
        <v>131</v>
      </c>
      <c r="G15" s="11">
        <f>96+7.6</f>
        <v>103.6</v>
      </c>
      <c r="H15" s="15"/>
      <c r="I15" s="11">
        <v>54</v>
      </c>
      <c r="J15" s="11">
        <v>1</v>
      </c>
      <c r="K15" s="11">
        <f t="shared" si="7"/>
        <v>157.6</v>
      </c>
      <c r="L15" s="11">
        <v>7</v>
      </c>
      <c r="M15" s="11">
        <v>-1</v>
      </c>
      <c r="N15" s="11">
        <v>4</v>
      </c>
      <c r="O15" s="11"/>
      <c r="P15" s="11">
        <v>94</v>
      </c>
      <c r="Q15" s="11"/>
      <c r="R15" s="11">
        <v>2</v>
      </c>
      <c r="S15" s="11">
        <f t="shared" si="8"/>
        <v>107</v>
      </c>
      <c r="T15" s="11">
        <f t="shared" si="9"/>
        <v>395.6</v>
      </c>
      <c r="U15" s="22">
        <f t="shared" si="10"/>
        <v>0</v>
      </c>
      <c r="V15" s="15">
        <v>63</v>
      </c>
      <c r="W15" s="15">
        <v>117</v>
      </c>
      <c r="X15" s="15">
        <v>68</v>
      </c>
      <c r="Y15" s="15">
        <v>409</v>
      </c>
      <c r="Z15" s="15">
        <v>1017</v>
      </c>
      <c r="AA15" s="15">
        <f t="shared" si="11"/>
        <v>1674</v>
      </c>
      <c r="AB15" s="15">
        <v>10</v>
      </c>
      <c r="AC15" s="31">
        <f t="shared" si="12"/>
        <v>2069.6</v>
      </c>
      <c r="AD15" s="15">
        <v>1586</v>
      </c>
      <c r="AE15" s="11">
        <f t="shared" si="13"/>
        <v>483.6</v>
      </c>
    </row>
    <row r="16" s="3" customFormat="1" ht="27" customHeight="1" spans="1:31">
      <c r="A16" s="16" t="s">
        <v>37</v>
      </c>
      <c r="B16" s="11">
        <v>91</v>
      </c>
      <c r="C16" s="15"/>
      <c r="D16" s="11">
        <v>59</v>
      </c>
      <c r="E16" s="15">
        <v>1</v>
      </c>
      <c r="F16" s="15">
        <f t="shared" si="6"/>
        <v>150</v>
      </c>
      <c r="G16" s="11">
        <v>135</v>
      </c>
      <c r="H16" s="15"/>
      <c r="I16" s="11">
        <v>157.5</v>
      </c>
      <c r="J16" s="11">
        <v>4</v>
      </c>
      <c r="K16" s="11">
        <f t="shared" si="7"/>
        <v>292.5</v>
      </c>
      <c r="L16" s="11">
        <v>10</v>
      </c>
      <c r="M16" s="11">
        <v>-1</v>
      </c>
      <c r="N16" s="11">
        <v>3</v>
      </c>
      <c r="O16" s="11"/>
      <c r="P16" s="11">
        <v>108</v>
      </c>
      <c r="Q16" s="11"/>
      <c r="R16" s="11">
        <v>3</v>
      </c>
      <c r="S16" s="11">
        <f t="shared" si="8"/>
        <v>124</v>
      </c>
      <c r="T16" s="11">
        <f t="shared" si="9"/>
        <v>566.5</v>
      </c>
      <c r="U16" s="22">
        <f t="shared" si="10"/>
        <v>4</v>
      </c>
      <c r="V16" s="15">
        <v>63</v>
      </c>
      <c r="W16" s="15">
        <v>177</v>
      </c>
      <c r="X16" s="15">
        <v>165</v>
      </c>
      <c r="Y16" s="15">
        <v>78</v>
      </c>
      <c r="Z16" s="15">
        <v>860</v>
      </c>
      <c r="AA16" s="15">
        <f t="shared" si="11"/>
        <v>1343</v>
      </c>
      <c r="AB16" s="15">
        <v>10</v>
      </c>
      <c r="AC16" s="31">
        <f t="shared" si="12"/>
        <v>1909.5</v>
      </c>
      <c r="AD16" s="15">
        <v>1417</v>
      </c>
      <c r="AE16" s="11">
        <f t="shared" si="13"/>
        <v>492.5</v>
      </c>
    </row>
    <row r="17" s="3" customFormat="1" ht="27" customHeight="1" spans="1:31">
      <c r="A17" s="16" t="s">
        <v>38</v>
      </c>
      <c r="B17" s="11">
        <v>120</v>
      </c>
      <c r="C17" s="15"/>
      <c r="D17" s="11">
        <v>65</v>
      </c>
      <c r="E17" s="15"/>
      <c r="F17" s="15">
        <f t="shared" si="6"/>
        <v>185</v>
      </c>
      <c r="G17" s="11">
        <f>129+15</f>
        <v>144</v>
      </c>
      <c r="H17" s="15">
        <v>2</v>
      </c>
      <c r="I17" s="11">
        <v>280</v>
      </c>
      <c r="J17" s="11">
        <v>1</v>
      </c>
      <c r="K17" s="11">
        <f t="shared" si="7"/>
        <v>424</v>
      </c>
      <c r="L17" s="11">
        <v>20</v>
      </c>
      <c r="M17" s="11">
        <v>-1</v>
      </c>
      <c r="N17" s="11">
        <v>3</v>
      </c>
      <c r="O17" s="11"/>
      <c r="P17" s="11">
        <v>114</v>
      </c>
      <c r="Q17" s="11"/>
      <c r="R17" s="11">
        <v>3</v>
      </c>
      <c r="S17" s="11">
        <f t="shared" si="8"/>
        <v>140</v>
      </c>
      <c r="T17" s="11">
        <f t="shared" si="9"/>
        <v>749</v>
      </c>
      <c r="U17" s="22">
        <f t="shared" si="10"/>
        <v>2</v>
      </c>
      <c r="V17" s="15">
        <v>67</v>
      </c>
      <c r="W17" s="15">
        <v>199</v>
      </c>
      <c r="X17" s="15">
        <v>130</v>
      </c>
      <c r="Y17" s="15">
        <v>37</v>
      </c>
      <c r="Z17" s="15">
        <v>1080</v>
      </c>
      <c r="AA17" s="15">
        <f t="shared" si="11"/>
        <v>1513</v>
      </c>
      <c r="AB17" s="15">
        <v>11</v>
      </c>
      <c r="AC17" s="31">
        <f t="shared" si="12"/>
        <v>2262</v>
      </c>
      <c r="AD17" s="15">
        <v>1799</v>
      </c>
      <c r="AE17" s="11">
        <f t="shared" si="13"/>
        <v>463</v>
      </c>
    </row>
    <row r="18" s="3" customFormat="1" ht="27" customHeight="1" spans="1:31">
      <c r="A18" s="16" t="s">
        <v>39</v>
      </c>
      <c r="B18" s="11">
        <v>84</v>
      </c>
      <c r="C18" s="15"/>
      <c r="D18" s="11">
        <v>67</v>
      </c>
      <c r="E18" s="15"/>
      <c r="F18" s="15">
        <f t="shared" si="6"/>
        <v>151</v>
      </c>
      <c r="G18" s="11">
        <f>125+7.6</f>
        <v>132.6</v>
      </c>
      <c r="H18" s="15">
        <v>2</v>
      </c>
      <c r="I18" s="11">
        <v>364.5</v>
      </c>
      <c r="J18" s="11">
        <v>4</v>
      </c>
      <c r="K18" s="11">
        <f t="shared" si="7"/>
        <v>497.1</v>
      </c>
      <c r="L18" s="11">
        <v>21</v>
      </c>
      <c r="M18" s="11"/>
      <c r="N18" s="11">
        <v>3</v>
      </c>
      <c r="O18" s="11">
        <v>2.5</v>
      </c>
      <c r="P18" s="11">
        <v>118</v>
      </c>
      <c r="Q18" s="11"/>
      <c r="R18" s="11">
        <v>2</v>
      </c>
      <c r="S18" s="11">
        <f t="shared" si="8"/>
        <v>146.5</v>
      </c>
      <c r="T18" s="11">
        <f t="shared" si="9"/>
        <v>794.6</v>
      </c>
      <c r="U18" s="22">
        <f t="shared" si="10"/>
        <v>6</v>
      </c>
      <c r="V18" s="15">
        <v>63</v>
      </c>
      <c r="W18" s="15">
        <v>264</v>
      </c>
      <c r="X18" s="15">
        <v>152</v>
      </c>
      <c r="Y18" s="15">
        <v>23</v>
      </c>
      <c r="Z18" s="15">
        <v>773</v>
      </c>
      <c r="AA18" s="15">
        <f t="shared" si="11"/>
        <v>1275</v>
      </c>
      <c r="AB18" s="15">
        <v>8</v>
      </c>
      <c r="AC18" s="31">
        <f t="shared" si="12"/>
        <v>2069.6</v>
      </c>
      <c r="AD18" s="15">
        <v>1593</v>
      </c>
      <c r="AE18" s="11">
        <f t="shared" si="13"/>
        <v>476.6</v>
      </c>
    </row>
    <row r="19" s="3" customFormat="1" ht="27" customHeight="1" spans="1:31">
      <c r="A19" s="16" t="s">
        <v>40</v>
      </c>
      <c r="B19" s="11">
        <v>30</v>
      </c>
      <c r="C19" s="15"/>
      <c r="D19" s="11">
        <v>26</v>
      </c>
      <c r="E19" s="15"/>
      <c r="F19" s="15">
        <f t="shared" si="6"/>
        <v>56</v>
      </c>
      <c r="G19" s="11">
        <v>66</v>
      </c>
      <c r="H19" s="15">
        <v>2</v>
      </c>
      <c r="I19" s="11">
        <v>281</v>
      </c>
      <c r="J19" s="11">
        <v>1</v>
      </c>
      <c r="K19" s="11">
        <f t="shared" si="7"/>
        <v>347</v>
      </c>
      <c r="L19" s="11">
        <v>1</v>
      </c>
      <c r="M19" s="11"/>
      <c r="N19" s="11">
        <v>1</v>
      </c>
      <c r="O19" s="11"/>
      <c r="P19" s="11">
        <v>95</v>
      </c>
      <c r="Q19" s="11"/>
      <c r="R19" s="11">
        <v>2</v>
      </c>
      <c r="S19" s="11">
        <f t="shared" si="8"/>
        <v>99</v>
      </c>
      <c r="T19" s="11">
        <f t="shared" si="9"/>
        <v>502</v>
      </c>
      <c r="U19" s="22">
        <f t="shared" si="10"/>
        <v>3</v>
      </c>
      <c r="V19" s="15">
        <v>50</v>
      </c>
      <c r="W19" s="15">
        <v>103</v>
      </c>
      <c r="X19" s="15">
        <v>42</v>
      </c>
      <c r="Y19" s="15"/>
      <c r="Z19" s="15">
        <v>402</v>
      </c>
      <c r="AA19" s="15">
        <f t="shared" si="11"/>
        <v>597</v>
      </c>
      <c r="AB19" s="15">
        <v>6</v>
      </c>
      <c r="AC19" s="31">
        <f t="shared" si="12"/>
        <v>1099</v>
      </c>
      <c r="AD19" s="15">
        <v>911</v>
      </c>
      <c r="AE19" s="11">
        <f t="shared" si="13"/>
        <v>188</v>
      </c>
    </row>
    <row r="20" s="3" customFormat="1" ht="27" customHeight="1" spans="1:31">
      <c r="A20" s="16" t="s">
        <v>41</v>
      </c>
      <c r="B20" s="11">
        <v>22</v>
      </c>
      <c r="C20" s="15"/>
      <c r="D20" s="11">
        <v>10</v>
      </c>
      <c r="E20" s="15"/>
      <c r="F20" s="15">
        <f t="shared" si="6"/>
        <v>32</v>
      </c>
      <c r="G20" s="11">
        <v>47</v>
      </c>
      <c r="H20" s="17"/>
      <c r="I20" s="11">
        <v>83</v>
      </c>
      <c r="J20" s="11">
        <v>0</v>
      </c>
      <c r="K20" s="11">
        <f t="shared" si="7"/>
        <v>130</v>
      </c>
      <c r="L20" s="11">
        <v>1</v>
      </c>
      <c r="M20" s="11"/>
      <c r="N20" s="11">
        <v>1</v>
      </c>
      <c r="O20" s="11"/>
      <c r="P20" s="11">
        <v>76</v>
      </c>
      <c r="Q20" s="11"/>
      <c r="R20" s="11">
        <v>2</v>
      </c>
      <c r="S20" s="11">
        <f t="shared" si="8"/>
        <v>80</v>
      </c>
      <c r="T20" s="11">
        <f t="shared" si="9"/>
        <v>242</v>
      </c>
      <c r="U20" s="22">
        <f t="shared" si="10"/>
        <v>0</v>
      </c>
      <c r="V20" s="15">
        <v>23</v>
      </c>
      <c r="W20" s="15">
        <v>41</v>
      </c>
      <c r="X20" s="15">
        <v>34</v>
      </c>
      <c r="Y20" s="15">
        <v>20</v>
      </c>
      <c r="Z20" s="15">
        <v>414</v>
      </c>
      <c r="AA20" s="15">
        <f t="shared" si="11"/>
        <v>532</v>
      </c>
      <c r="AB20" s="15"/>
      <c r="AC20" s="31">
        <f t="shared" si="12"/>
        <v>774</v>
      </c>
      <c r="AD20" s="15">
        <v>649</v>
      </c>
      <c r="AE20" s="11">
        <f t="shared" si="13"/>
        <v>125</v>
      </c>
    </row>
    <row r="21" s="3" customFormat="1" ht="27" customHeight="1" spans="1:31">
      <c r="A21" s="16" t="s">
        <v>42</v>
      </c>
      <c r="B21" s="11">
        <v>7</v>
      </c>
      <c r="C21" s="15"/>
      <c r="D21" s="15"/>
      <c r="E21" s="15"/>
      <c r="F21" s="15">
        <f t="shared" si="6"/>
        <v>7</v>
      </c>
      <c r="G21" s="11">
        <v>24</v>
      </c>
      <c r="H21" s="17"/>
      <c r="I21" s="11">
        <v>106</v>
      </c>
      <c r="J21" s="11">
        <v>0</v>
      </c>
      <c r="K21" s="11">
        <f t="shared" si="7"/>
        <v>130</v>
      </c>
      <c r="L21" s="11">
        <v>0</v>
      </c>
      <c r="M21" s="11"/>
      <c r="N21" s="11">
        <v>1</v>
      </c>
      <c r="O21" s="11"/>
      <c r="P21" s="11">
        <v>0</v>
      </c>
      <c r="Q21" s="11"/>
      <c r="R21" s="11">
        <v>1</v>
      </c>
      <c r="S21" s="11">
        <f t="shared" si="8"/>
        <v>2</v>
      </c>
      <c r="T21" s="11">
        <f t="shared" si="9"/>
        <v>139</v>
      </c>
      <c r="U21" s="22">
        <f t="shared" si="10"/>
        <v>0</v>
      </c>
      <c r="V21" s="15">
        <v>11</v>
      </c>
      <c r="W21" s="15">
        <v>14</v>
      </c>
      <c r="X21" s="15">
        <v>10</v>
      </c>
      <c r="Y21" s="15"/>
      <c r="Z21" s="15">
        <v>239</v>
      </c>
      <c r="AA21" s="15">
        <f t="shared" si="11"/>
        <v>274</v>
      </c>
      <c r="AB21" s="15"/>
      <c r="AC21" s="31">
        <f t="shared" si="12"/>
        <v>413</v>
      </c>
      <c r="AD21" s="15">
        <v>298</v>
      </c>
      <c r="AE21" s="11">
        <f t="shared" si="13"/>
        <v>115</v>
      </c>
    </row>
    <row r="22" s="3" customFormat="1" ht="27" customHeight="1" spans="1:31">
      <c r="A22" s="16" t="s">
        <v>43</v>
      </c>
      <c r="B22" s="11">
        <v>7</v>
      </c>
      <c r="C22" s="15"/>
      <c r="D22" s="15"/>
      <c r="E22" s="15"/>
      <c r="F22" s="15">
        <f t="shared" si="6"/>
        <v>7</v>
      </c>
      <c r="G22" s="11">
        <v>16</v>
      </c>
      <c r="H22" s="17"/>
      <c r="I22" s="11">
        <v>2</v>
      </c>
      <c r="J22" s="11">
        <v>0</v>
      </c>
      <c r="K22" s="11">
        <f t="shared" si="7"/>
        <v>18</v>
      </c>
      <c r="L22" s="15">
        <v>0</v>
      </c>
      <c r="M22" s="15"/>
      <c r="N22" s="15">
        <v>1</v>
      </c>
      <c r="O22" s="15"/>
      <c r="P22" s="15">
        <v>0</v>
      </c>
      <c r="Q22" s="15"/>
      <c r="R22" s="15">
        <v>1</v>
      </c>
      <c r="S22" s="11">
        <f t="shared" si="8"/>
        <v>2</v>
      </c>
      <c r="T22" s="11">
        <f t="shared" si="9"/>
        <v>27</v>
      </c>
      <c r="U22" s="22">
        <f t="shared" si="10"/>
        <v>0</v>
      </c>
      <c r="V22" s="15">
        <v>11</v>
      </c>
      <c r="W22" s="15">
        <v>14</v>
      </c>
      <c r="X22" s="15">
        <v>4</v>
      </c>
      <c r="Y22" s="15"/>
      <c r="Z22" s="15">
        <v>242</v>
      </c>
      <c r="AA22" s="15">
        <f t="shared" si="11"/>
        <v>271</v>
      </c>
      <c r="AB22" s="15"/>
      <c r="AC22" s="31">
        <f t="shared" si="12"/>
        <v>298</v>
      </c>
      <c r="AD22" s="15">
        <v>193</v>
      </c>
      <c r="AE22" s="11">
        <f t="shared" si="13"/>
        <v>105</v>
      </c>
    </row>
    <row r="23" s="3" customFormat="1" ht="27" customHeight="1" spans="1:31">
      <c r="A23" s="11" t="s">
        <v>44</v>
      </c>
      <c r="B23" s="15">
        <f t="shared" ref="B23:L23" si="14">SUM(B24:B32)</f>
        <v>127</v>
      </c>
      <c r="C23" s="15">
        <f t="shared" si="14"/>
        <v>0</v>
      </c>
      <c r="D23" s="15">
        <f t="shared" si="14"/>
        <v>172</v>
      </c>
      <c r="E23" s="15">
        <f t="shared" si="14"/>
        <v>0</v>
      </c>
      <c r="F23" s="15">
        <f t="shared" si="14"/>
        <v>299</v>
      </c>
      <c r="G23" s="15">
        <f t="shared" si="14"/>
        <v>96</v>
      </c>
      <c r="H23" s="15">
        <f t="shared" si="14"/>
        <v>2</v>
      </c>
      <c r="I23" s="15">
        <f t="shared" si="14"/>
        <v>522</v>
      </c>
      <c r="J23" s="15">
        <f t="shared" si="14"/>
        <v>16</v>
      </c>
      <c r="K23" s="15">
        <f t="shared" si="14"/>
        <v>618</v>
      </c>
      <c r="L23" s="15">
        <f t="shared" si="14"/>
        <v>35</v>
      </c>
      <c r="M23" s="15"/>
      <c r="N23" s="15"/>
      <c r="O23" s="15"/>
      <c r="P23" s="15">
        <f t="shared" ref="P23:U23" si="15">SUM(P24:P32)</f>
        <v>354</v>
      </c>
      <c r="Q23" s="15">
        <f t="shared" si="15"/>
        <v>4</v>
      </c>
      <c r="R23" s="15">
        <f t="shared" si="15"/>
        <v>2</v>
      </c>
      <c r="S23" s="15">
        <f t="shared" si="15"/>
        <v>391</v>
      </c>
      <c r="T23" s="15">
        <f t="shared" si="15"/>
        <v>1308</v>
      </c>
      <c r="U23" s="15">
        <f t="shared" si="15"/>
        <v>22</v>
      </c>
      <c r="V23" s="15">
        <f t="shared" ref="S23:AE23" si="16">SUM(V24:V32)</f>
        <v>4047</v>
      </c>
      <c r="W23" s="15">
        <f t="shared" si="16"/>
        <v>1251</v>
      </c>
      <c r="X23" s="15">
        <f t="shared" si="16"/>
        <v>1403</v>
      </c>
      <c r="Y23" s="15">
        <f t="shared" si="16"/>
        <v>40</v>
      </c>
      <c r="Z23" s="15">
        <f t="shared" si="16"/>
        <v>933</v>
      </c>
      <c r="AA23" s="15">
        <f t="shared" si="11"/>
        <v>7674</v>
      </c>
      <c r="AB23" s="15">
        <f t="shared" si="16"/>
        <v>0</v>
      </c>
      <c r="AC23" s="31">
        <f t="shared" si="16"/>
        <v>8982</v>
      </c>
      <c r="AD23" s="15">
        <f t="shared" si="16"/>
        <v>7906</v>
      </c>
      <c r="AE23" s="15">
        <f t="shared" si="16"/>
        <v>1076</v>
      </c>
    </row>
    <row r="24" s="3" customFormat="1" ht="27" customHeight="1" spans="1:31">
      <c r="A24" s="16" t="s">
        <v>45</v>
      </c>
      <c r="B24" s="15"/>
      <c r="C24" s="15"/>
      <c r="D24" s="15"/>
      <c r="E24" s="15"/>
      <c r="F24" s="15"/>
      <c r="G24" s="15"/>
      <c r="H24" s="15"/>
      <c r="I24" s="15">
        <v>162</v>
      </c>
      <c r="J24" s="15">
        <v>4</v>
      </c>
      <c r="K24" s="11">
        <f t="shared" si="7"/>
        <v>162</v>
      </c>
      <c r="L24" s="15"/>
      <c r="M24" s="15"/>
      <c r="N24" s="15"/>
      <c r="O24" s="15"/>
      <c r="P24" s="15">
        <v>354</v>
      </c>
      <c r="Q24" s="15">
        <v>4</v>
      </c>
      <c r="R24" s="15"/>
      <c r="S24" s="11">
        <f>L24+N24+P24+R24</f>
        <v>354</v>
      </c>
      <c r="T24" s="11">
        <f t="shared" si="9"/>
        <v>516</v>
      </c>
      <c r="U24" s="22">
        <f>C24+H24+J24+Q24+E24+M24</f>
        <v>8</v>
      </c>
      <c r="V24" s="15">
        <v>4047</v>
      </c>
      <c r="W24" s="15">
        <v>1125</v>
      </c>
      <c r="X24" s="15">
        <v>1303</v>
      </c>
      <c r="Y24" s="15">
        <v>40</v>
      </c>
      <c r="Z24" s="15">
        <v>933</v>
      </c>
      <c r="AA24" s="15">
        <f t="shared" si="11"/>
        <v>7448</v>
      </c>
      <c r="AB24" s="15"/>
      <c r="AC24" s="31">
        <f t="shared" si="12"/>
        <v>7964</v>
      </c>
      <c r="AD24" s="11">
        <v>7228</v>
      </c>
      <c r="AE24" s="11">
        <f t="shared" si="13"/>
        <v>736</v>
      </c>
    </row>
    <row r="25" s="3" customFormat="1" ht="27" customHeight="1" spans="1:31">
      <c r="A25" s="16" t="s">
        <v>46</v>
      </c>
      <c r="B25" s="15"/>
      <c r="C25" s="15"/>
      <c r="D25" s="15">
        <v>172</v>
      </c>
      <c r="E25" s="15"/>
      <c r="F25" s="15">
        <f t="shared" si="6"/>
        <v>172</v>
      </c>
      <c r="G25" s="15"/>
      <c r="H25" s="15"/>
      <c r="I25" s="15"/>
      <c r="J25" s="15"/>
      <c r="K25" s="11"/>
      <c r="L25" s="15"/>
      <c r="M25" s="15"/>
      <c r="N25" s="15"/>
      <c r="O25" s="15"/>
      <c r="P25" s="15"/>
      <c r="Q25" s="15"/>
      <c r="R25" s="15"/>
      <c r="S25" s="11"/>
      <c r="T25" s="11">
        <f t="shared" si="9"/>
        <v>172</v>
      </c>
      <c r="U25" s="22">
        <f t="shared" ref="U25:U32" si="17">C25+H25+J25+Q25+E25+M25</f>
        <v>0</v>
      </c>
      <c r="V25" s="15"/>
      <c r="W25" s="15"/>
      <c r="X25" s="15"/>
      <c r="Y25" s="15"/>
      <c r="Z25" s="15"/>
      <c r="AA25" s="15"/>
      <c r="AB25" s="15"/>
      <c r="AC25" s="31">
        <f t="shared" si="12"/>
        <v>172</v>
      </c>
      <c r="AD25" s="11">
        <v>129</v>
      </c>
      <c r="AE25" s="11">
        <f t="shared" si="13"/>
        <v>43</v>
      </c>
    </row>
    <row r="26" s="3" customFormat="1" ht="27" customHeight="1" spans="1:31">
      <c r="A26" s="16" t="s">
        <v>47</v>
      </c>
      <c r="B26" s="15"/>
      <c r="C26" s="15"/>
      <c r="D26" s="15"/>
      <c r="E26" s="15"/>
      <c r="F26" s="15"/>
      <c r="G26" s="15"/>
      <c r="H26" s="15"/>
      <c r="I26" s="15">
        <v>135</v>
      </c>
      <c r="J26" s="15">
        <v>6</v>
      </c>
      <c r="K26" s="11">
        <f t="shared" si="7"/>
        <v>135</v>
      </c>
      <c r="L26" s="15"/>
      <c r="M26" s="15"/>
      <c r="N26" s="15"/>
      <c r="O26" s="15"/>
      <c r="P26" s="15"/>
      <c r="Q26" s="15"/>
      <c r="R26" s="15"/>
      <c r="S26" s="11"/>
      <c r="T26" s="11">
        <f t="shared" si="9"/>
        <v>135</v>
      </c>
      <c r="U26" s="22">
        <f t="shared" si="17"/>
        <v>6</v>
      </c>
      <c r="V26" s="15"/>
      <c r="W26" s="15"/>
      <c r="X26" s="15"/>
      <c r="Y26" s="15"/>
      <c r="Z26" s="15"/>
      <c r="AA26" s="15"/>
      <c r="AB26" s="15"/>
      <c r="AC26" s="31">
        <f t="shared" si="12"/>
        <v>135</v>
      </c>
      <c r="AD26" s="11">
        <v>113</v>
      </c>
      <c r="AE26" s="11">
        <f t="shared" si="13"/>
        <v>22</v>
      </c>
    </row>
    <row r="27" s="3" customFormat="1" ht="27" customHeight="1" spans="1:31">
      <c r="A27" s="16" t="s">
        <v>48</v>
      </c>
      <c r="B27" s="15"/>
      <c r="C27" s="15"/>
      <c r="D27" s="15"/>
      <c r="E27" s="15"/>
      <c r="F27" s="15"/>
      <c r="G27" s="15">
        <v>89</v>
      </c>
      <c r="H27" s="15">
        <v>2</v>
      </c>
      <c r="I27" s="15"/>
      <c r="J27" s="15"/>
      <c r="K27" s="11">
        <f t="shared" si="7"/>
        <v>89</v>
      </c>
      <c r="L27" s="15"/>
      <c r="M27" s="15"/>
      <c r="N27" s="15"/>
      <c r="O27" s="15"/>
      <c r="P27" s="15"/>
      <c r="Q27" s="15"/>
      <c r="R27" s="15"/>
      <c r="S27" s="11"/>
      <c r="T27" s="11">
        <f t="shared" si="9"/>
        <v>89</v>
      </c>
      <c r="U27" s="22">
        <f t="shared" si="17"/>
        <v>2</v>
      </c>
      <c r="V27" s="15"/>
      <c r="W27" s="15">
        <v>10</v>
      </c>
      <c r="X27" s="15"/>
      <c r="Y27" s="15"/>
      <c r="Z27" s="15"/>
      <c r="AA27" s="15">
        <f>SUM(V27:Z27)</f>
        <v>10</v>
      </c>
      <c r="AB27" s="15"/>
      <c r="AC27" s="31">
        <f t="shared" si="12"/>
        <v>99</v>
      </c>
      <c r="AD27" s="11">
        <v>53</v>
      </c>
      <c r="AE27" s="11">
        <f t="shared" si="13"/>
        <v>46</v>
      </c>
    </row>
    <row r="28" s="3" customFormat="1" ht="27" customHeight="1" spans="1:31">
      <c r="A28" s="16" t="s">
        <v>49</v>
      </c>
      <c r="B28" s="15"/>
      <c r="C28" s="15"/>
      <c r="D28" s="15"/>
      <c r="E28" s="15"/>
      <c r="F28" s="15"/>
      <c r="G28" s="15"/>
      <c r="H28" s="15"/>
      <c r="I28" s="15"/>
      <c r="J28" s="15"/>
      <c r="K28" s="11"/>
      <c r="L28" s="15"/>
      <c r="M28" s="15"/>
      <c r="N28" s="15"/>
      <c r="O28" s="15"/>
      <c r="P28" s="15"/>
      <c r="Q28" s="15"/>
      <c r="R28" s="15"/>
      <c r="S28" s="11"/>
      <c r="T28" s="11"/>
      <c r="U28" s="22">
        <f t="shared" si="17"/>
        <v>0</v>
      </c>
      <c r="V28" s="15"/>
      <c r="W28" s="15">
        <v>50</v>
      </c>
      <c r="X28" s="15">
        <v>100</v>
      </c>
      <c r="Y28" s="15"/>
      <c r="Z28" s="15"/>
      <c r="AA28" s="15">
        <f>SUM(V28:Z28)</f>
        <v>150</v>
      </c>
      <c r="AB28" s="15"/>
      <c r="AC28" s="31">
        <f t="shared" si="12"/>
        <v>150</v>
      </c>
      <c r="AD28" s="11">
        <v>150</v>
      </c>
      <c r="AE28" s="11">
        <f t="shared" si="13"/>
        <v>0</v>
      </c>
    </row>
    <row r="29" s="3" customFormat="1" ht="27" customHeight="1" spans="1:31">
      <c r="A29" s="16" t="s">
        <v>50</v>
      </c>
      <c r="B29" s="15">
        <v>127</v>
      </c>
      <c r="C29" s="15"/>
      <c r="D29" s="15"/>
      <c r="E29" s="15"/>
      <c r="F29" s="15">
        <f t="shared" si="6"/>
        <v>127</v>
      </c>
      <c r="G29" s="15"/>
      <c r="H29" s="15"/>
      <c r="I29" s="15"/>
      <c r="J29" s="15"/>
      <c r="K29" s="11"/>
      <c r="L29" s="15">
        <v>35</v>
      </c>
      <c r="M29" s="15"/>
      <c r="N29" s="15"/>
      <c r="O29" s="15"/>
      <c r="P29" s="15"/>
      <c r="Q29" s="15"/>
      <c r="R29" s="15"/>
      <c r="S29" s="11">
        <f>L29+N29+P29+R29</f>
        <v>35</v>
      </c>
      <c r="T29" s="11">
        <f t="shared" si="9"/>
        <v>162</v>
      </c>
      <c r="U29" s="22">
        <f t="shared" si="17"/>
        <v>0</v>
      </c>
      <c r="V29" s="15"/>
      <c r="W29" s="15">
        <v>2</v>
      </c>
      <c r="X29" s="15"/>
      <c r="Y29" s="15"/>
      <c r="Z29" s="15"/>
      <c r="AA29" s="15">
        <f>SUM(V29:Z29)</f>
        <v>2</v>
      </c>
      <c r="AB29" s="15"/>
      <c r="AC29" s="31">
        <f t="shared" si="12"/>
        <v>164</v>
      </c>
      <c r="AD29" s="11">
        <v>138</v>
      </c>
      <c r="AE29" s="11">
        <f t="shared" si="13"/>
        <v>26</v>
      </c>
    </row>
    <row r="30" s="3" customFormat="1" ht="27" customHeight="1" spans="1:31">
      <c r="A30" s="16" t="s">
        <v>51</v>
      </c>
      <c r="B30" s="15"/>
      <c r="C30" s="15"/>
      <c r="D30" s="15"/>
      <c r="E30" s="15"/>
      <c r="F30" s="15"/>
      <c r="G30" s="15"/>
      <c r="H30" s="15"/>
      <c r="I30" s="15">
        <v>4</v>
      </c>
      <c r="J30" s="15"/>
      <c r="K30" s="11">
        <f>G30+I30</f>
        <v>4</v>
      </c>
      <c r="L30" s="15"/>
      <c r="M30" s="15"/>
      <c r="N30" s="15"/>
      <c r="O30" s="15"/>
      <c r="P30" s="15"/>
      <c r="Q30" s="15"/>
      <c r="R30" s="15">
        <v>2</v>
      </c>
      <c r="S30" s="11">
        <f>L30+N30+P30+R30</f>
        <v>2</v>
      </c>
      <c r="T30" s="11">
        <f t="shared" si="9"/>
        <v>6</v>
      </c>
      <c r="U30" s="22">
        <f t="shared" si="17"/>
        <v>0</v>
      </c>
      <c r="V30" s="15"/>
      <c r="W30" s="15"/>
      <c r="X30" s="15"/>
      <c r="Y30" s="15"/>
      <c r="Z30" s="15"/>
      <c r="AA30" s="15"/>
      <c r="AB30" s="15"/>
      <c r="AC30" s="31">
        <f t="shared" si="12"/>
        <v>6</v>
      </c>
      <c r="AD30" s="11">
        <v>6</v>
      </c>
      <c r="AE30" s="11">
        <f t="shared" si="13"/>
        <v>0</v>
      </c>
    </row>
    <row r="31" s="3" customFormat="1" ht="48" customHeight="1" spans="1:31">
      <c r="A31" s="16" t="s">
        <v>52</v>
      </c>
      <c r="B31" s="15"/>
      <c r="C31" s="15"/>
      <c r="D31" s="15"/>
      <c r="E31" s="15"/>
      <c r="F31" s="15"/>
      <c r="G31" s="15">
        <v>7</v>
      </c>
      <c r="H31" s="15"/>
      <c r="I31" s="15">
        <v>205</v>
      </c>
      <c r="J31" s="15">
        <v>6</v>
      </c>
      <c r="K31" s="11">
        <f t="shared" si="7"/>
        <v>212</v>
      </c>
      <c r="L31" s="15"/>
      <c r="M31" s="15"/>
      <c r="N31" s="15"/>
      <c r="O31" s="15"/>
      <c r="P31" s="15"/>
      <c r="Q31" s="15"/>
      <c r="R31" s="15"/>
      <c r="S31" s="11"/>
      <c r="T31" s="11">
        <f t="shared" si="9"/>
        <v>212</v>
      </c>
      <c r="U31" s="22">
        <f t="shared" si="17"/>
        <v>6</v>
      </c>
      <c r="V31" s="15"/>
      <c r="W31" s="15">
        <v>64</v>
      </c>
      <c r="X31" s="15"/>
      <c r="Y31" s="15"/>
      <c r="Z31" s="15"/>
      <c r="AA31" s="15">
        <f>SUM(V31:Z31)</f>
        <v>64</v>
      </c>
      <c r="AB31" s="15"/>
      <c r="AC31" s="31">
        <f t="shared" si="12"/>
        <v>276</v>
      </c>
      <c r="AD31" s="11">
        <v>73</v>
      </c>
      <c r="AE31" s="11">
        <f t="shared" si="13"/>
        <v>203</v>
      </c>
    </row>
    <row r="32" s="3" customFormat="1" ht="48" customHeight="1" spans="1:31">
      <c r="A32" s="16" t="s">
        <v>53</v>
      </c>
      <c r="B32" s="15"/>
      <c r="C32" s="15"/>
      <c r="D32" s="15"/>
      <c r="E32" s="15"/>
      <c r="F32" s="15"/>
      <c r="G32" s="15"/>
      <c r="H32" s="15"/>
      <c r="I32" s="15">
        <v>16</v>
      </c>
      <c r="J32" s="15"/>
      <c r="K32" s="11">
        <f t="shared" si="7"/>
        <v>16</v>
      </c>
      <c r="L32" s="15"/>
      <c r="M32" s="15"/>
      <c r="N32" s="15"/>
      <c r="O32" s="15"/>
      <c r="P32" s="15"/>
      <c r="Q32" s="15"/>
      <c r="R32" s="15"/>
      <c r="S32" s="11"/>
      <c r="T32" s="11">
        <f t="shared" si="9"/>
        <v>16</v>
      </c>
      <c r="U32" s="22">
        <f t="shared" si="17"/>
        <v>0</v>
      </c>
      <c r="V32" s="15"/>
      <c r="W32" s="15"/>
      <c r="X32" s="15"/>
      <c r="Y32" s="15"/>
      <c r="Z32" s="15"/>
      <c r="AA32" s="15"/>
      <c r="AB32" s="15"/>
      <c r="AC32" s="31">
        <f t="shared" si="12"/>
        <v>16</v>
      </c>
      <c r="AD32" s="11">
        <v>16</v>
      </c>
      <c r="AE32" s="11">
        <f t="shared" si="13"/>
        <v>0</v>
      </c>
    </row>
    <row r="33" ht="20.25" customHeight="1" spans="1:3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32"/>
      <c r="AC33" s="33"/>
      <c r="AD33" s="32"/>
      <c r="AE33" s="32"/>
    </row>
  </sheetData>
  <mergeCells count="21">
    <mergeCell ref="A2:AE2"/>
    <mergeCell ref="AD3:AE3"/>
    <mergeCell ref="B4:U4"/>
    <mergeCell ref="V4:AB4"/>
    <mergeCell ref="B5:F5"/>
    <mergeCell ref="G5:K5"/>
    <mergeCell ref="L5:S5"/>
    <mergeCell ref="A33:AA33"/>
    <mergeCell ref="A4:A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4:AC6"/>
    <mergeCell ref="AD4:AD6"/>
    <mergeCell ref="AE4:AE6"/>
  </mergeCells>
  <printOptions horizontalCentered="1"/>
  <pageMargins left="0.590277777777778" right="0.590277777777778" top="0.786805555555556" bottom="0.786805555555556" header="0.511805555555556" footer="0.590277777777778"/>
  <pageSetup paperSize="8" scale="70" firstPageNumber="3" orientation="landscape" useFirstPageNumber="1" horizontalDpi="600"/>
  <headerFooter>
    <oddFooter>&amp;C&amp;16—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文印室:文印室套红</cp:lastModifiedBy>
  <dcterms:created xsi:type="dcterms:W3CDTF">2006-10-08T16:00:00Z</dcterms:created>
  <dcterms:modified xsi:type="dcterms:W3CDTF">2025-08-08T09:58:07Z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9A92865895464FC79FE39FC7EB8587F5_12</vt:lpwstr>
  </property>
</Properties>
</file>